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et Duncan\Downloads\UCSB mktg\Cases\"/>
    </mc:Choice>
  </mc:AlternateContent>
  <bookViews>
    <workbookView xWindow="0" yWindow="0" windowWidth="20490" windowHeight="7155"/>
  </bookViews>
  <sheets>
    <sheet name="Base" sheetId="1" r:id="rId1"/>
    <sheet name="Safety Seda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D18" i="2"/>
  <c r="C18" i="2"/>
  <c r="E18" i="1"/>
  <c r="D18" i="1"/>
  <c r="C18" i="1"/>
  <c r="N25" i="2" l="1"/>
  <c r="N24" i="2"/>
  <c r="K18" i="2"/>
  <c r="H18" i="2"/>
  <c r="B18" i="2"/>
  <c r="N8" i="2" s="1"/>
  <c r="N26" i="2" s="1"/>
  <c r="N33" i="2" s="1"/>
  <c r="N17" i="2"/>
  <c r="Q16" i="2"/>
  <c r="P16" i="2"/>
  <c r="O16" i="2"/>
  <c r="N16" i="2"/>
  <c r="N15" i="2"/>
  <c r="N14" i="2"/>
  <c r="N13" i="2"/>
  <c r="I18" i="2"/>
  <c r="I8" i="2"/>
  <c r="O17" i="2" s="1"/>
  <c r="O7" i="2"/>
  <c r="P7" i="2" s="1"/>
  <c r="Q7" i="2" s="1"/>
  <c r="J7" i="2"/>
  <c r="K7" i="2" s="1"/>
  <c r="I7" i="2"/>
  <c r="C7" i="2"/>
  <c r="D7" i="2" s="1"/>
  <c r="E7" i="2" s="1"/>
  <c r="N25" i="1"/>
  <c r="N24" i="1"/>
  <c r="K18" i="1"/>
  <c r="J18" i="1"/>
  <c r="I18" i="1"/>
  <c r="H18" i="1"/>
  <c r="B18" i="1"/>
  <c r="Q16" i="1"/>
  <c r="P16" i="1"/>
  <c r="O16" i="1"/>
  <c r="N16" i="1"/>
  <c r="Q14" i="1"/>
  <c r="P14" i="1"/>
  <c r="O14" i="1"/>
  <c r="N14" i="1"/>
  <c r="I8" i="1"/>
  <c r="B8" i="1"/>
  <c r="N17" i="1" s="1"/>
  <c r="P7" i="1"/>
  <c r="Q7" i="1" s="1"/>
  <c r="O7" i="1"/>
  <c r="I7" i="1"/>
  <c r="J7" i="1" s="1"/>
  <c r="K7" i="1" s="1"/>
  <c r="C7" i="1"/>
  <c r="D7" i="1" s="1"/>
  <c r="E7" i="1" s="1"/>
  <c r="N31" i="2" l="1"/>
  <c r="N32" i="2" s="1"/>
  <c r="N8" i="1"/>
  <c r="N31" i="1" s="1"/>
  <c r="N30" i="1"/>
  <c r="N30" i="2"/>
  <c r="N18" i="2"/>
  <c r="O30" i="1"/>
  <c r="O9" i="1"/>
  <c r="N26" i="1"/>
  <c r="N33" i="1" s="1"/>
  <c r="O13" i="2"/>
  <c r="J8" i="1"/>
  <c r="O13" i="1"/>
  <c r="O15" i="1"/>
  <c r="O17" i="1"/>
  <c r="J18" i="2"/>
  <c r="O31" i="1"/>
  <c r="O32" i="1" s="1"/>
  <c r="N13" i="1"/>
  <c r="N18" i="1" s="1"/>
  <c r="N15" i="1"/>
  <c r="J8" i="2"/>
  <c r="O14" i="2"/>
  <c r="O15" i="2"/>
  <c r="O30" i="2"/>
  <c r="N32" i="1" l="1"/>
  <c r="O18" i="2"/>
  <c r="O18" i="1"/>
  <c r="P9" i="2"/>
  <c r="P31" i="2"/>
  <c r="K8" i="1"/>
  <c r="P17" i="2"/>
  <c r="P15" i="2"/>
  <c r="P14" i="2"/>
  <c r="O31" i="2"/>
  <c r="O32" i="2" s="1"/>
  <c r="K8" i="2"/>
  <c r="P31" i="1"/>
  <c r="O9" i="2"/>
  <c r="P15" i="1"/>
  <c r="P13" i="1"/>
  <c r="P17" i="1"/>
  <c r="P30" i="2"/>
  <c r="P13" i="2"/>
  <c r="P18" i="2" l="1"/>
  <c r="P18" i="1"/>
  <c r="P33" i="2"/>
  <c r="P27" i="2"/>
  <c r="P9" i="1"/>
  <c r="O33" i="1"/>
  <c r="O27" i="1"/>
  <c r="P32" i="2"/>
  <c r="O27" i="2"/>
  <c r="O33" i="2"/>
  <c r="Q15" i="2"/>
  <c r="Q17" i="2"/>
  <c r="Q14" i="2"/>
  <c r="Q13" i="2"/>
  <c r="Q31" i="1"/>
  <c r="Q17" i="1"/>
  <c r="Q15" i="1"/>
  <c r="Q13" i="1"/>
  <c r="P30" i="1"/>
  <c r="P32" i="1" s="1"/>
  <c r="Q30" i="1" l="1"/>
  <c r="Q32" i="1" s="1"/>
  <c r="Q9" i="2"/>
  <c r="Q18" i="1"/>
  <c r="Q30" i="2"/>
  <c r="Q9" i="1"/>
  <c r="Q18" i="2"/>
  <c r="P33" i="1"/>
  <c r="P27" i="1"/>
  <c r="Q31" i="2"/>
  <c r="Q32" i="2" l="1"/>
  <c r="R26" i="1"/>
  <c r="Q33" i="1"/>
  <c r="Q27" i="1"/>
  <c r="Q33" i="2"/>
  <c r="Q27" i="2"/>
  <c r="R26" i="2"/>
</calcChain>
</file>

<file path=xl/comments1.xml><?xml version="1.0" encoding="utf-8"?>
<comments xmlns="http://schemas.openxmlformats.org/spreadsheetml/2006/main">
  <authors>
    <author>Janet Duncan</author>
  </authors>
  <commentList>
    <comment ref="G8" authorId="0" shapeId="0">
      <text>
        <r>
          <rPr>
            <b/>
            <sz val="9"/>
            <color indexed="81"/>
            <rFont val="Tahoma"/>
            <family val="2"/>
          </rPr>
          <t>Exposures = # autos</t>
        </r>
      </text>
    </comment>
  </commentList>
</comments>
</file>

<file path=xl/comments2.xml><?xml version="1.0" encoding="utf-8"?>
<comments xmlns="http://schemas.openxmlformats.org/spreadsheetml/2006/main">
  <authors>
    <author>Janet Duncan</author>
  </authors>
  <commentList>
    <comment ref="G8" authorId="0" shapeId="0">
      <text>
        <r>
          <rPr>
            <b/>
            <sz val="9"/>
            <color indexed="81"/>
            <rFont val="Tahoma"/>
            <family val="2"/>
          </rPr>
          <t>Exposures = # autos</t>
        </r>
      </text>
    </comment>
  </commentList>
</comments>
</file>

<file path=xl/sharedStrings.xml><?xml version="1.0" encoding="utf-8"?>
<sst xmlns="http://schemas.openxmlformats.org/spreadsheetml/2006/main" count="92" uniqueCount="33">
  <si>
    <t>AUTO ANALYSIS - BASE SCENARIO</t>
  </si>
  <si>
    <t>No change to class plan in forecast period.</t>
  </si>
  <si>
    <t>Current</t>
  </si>
  <si>
    <t>Forecast Period</t>
  </si>
  <si>
    <t>Base Rate</t>
  </si>
  <si>
    <t>Exposures</t>
  </si>
  <si>
    <t>Premium</t>
  </si>
  <si>
    <t>Yr-over-Yr growth %</t>
  </si>
  <si>
    <t>xxx</t>
  </si>
  <si>
    <t>growth %</t>
  </si>
  <si>
    <t>Vehicle Type Class Relativities</t>
  </si>
  <si>
    <t>Exposure Distribution</t>
  </si>
  <si>
    <t>Sedan</t>
  </si>
  <si>
    <t>Truck</t>
  </si>
  <si>
    <t>SUV</t>
  </si>
  <si>
    <t>Total</t>
  </si>
  <si>
    <t>Loss/Expos</t>
  </si>
  <si>
    <t>Expense/Expos</t>
  </si>
  <si>
    <t>Losses $</t>
  </si>
  <si>
    <t>Expenses $</t>
  </si>
  <si>
    <t>3 yr Profit</t>
  </si>
  <si>
    <t>Profit $</t>
  </si>
  <si>
    <t>yr-over-yr Profit change %</t>
  </si>
  <si>
    <t>LR</t>
  </si>
  <si>
    <t>Exp Ratio</t>
  </si>
  <si>
    <t>Comb Ratio</t>
  </si>
  <si>
    <t>Profit %</t>
  </si>
  <si>
    <t>AUTO ANALYSIS - PROPOSED SCENARIO</t>
  </si>
  <si>
    <t>Add a new "Safety Sedan" vehicle type to Class Plan</t>
  </si>
  <si>
    <t>Safety Sedan</t>
  </si>
  <si>
    <t>Input areas have a shaded background.    Do not over-ride formulas in non-shaded cells.</t>
  </si>
  <si>
    <t>(Hint:  The premium in row 8 should reconcile to the premium in row 18)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</si>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</sst>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000_);_(* \(#,##0.0000\);_(* &quot;-&quot;??_);_(@_)"/>
    <numFmt numFmtId="168" formatCode="_(&quot;$&quot;* #,##0_);_(&quot;$&quot;* \(#,##0\);_(&quot;$&quot;* &quot;-&quot;?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indexed="8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/>
    <xf numFmtId="9" fontId="0" fillId="0" borderId="0" xfId="3" applyFont="1"/>
    <xf numFmtId="0" fontId="0" fillId="0" borderId="0" xfId="0" applyAlignment="1">
      <alignment horizontal="right"/>
    </xf>
    <xf numFmtId="0" fontId="0" fillId="0" borderId="0" xfId="0" applyFont="1"/>
    <xf numFmtId="0" fontId="2" fillId="0" borderId="0" xfId="0" applyFont="1" applyBorder="1" applyAlignment="1">
      <alignment horizontal="center"/>
    </xf>
    <xf numFmtId="9" fontId="2" fillId="0" borderId="0" xfId="3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0" fillId="0" borderId="0" xfId="2" applyNumberFormat="1" applyFont="1"/>
    <xf numFmtId="165" fontId="0" fillId="0" borderId="0" xfId="1" applyNumberFormat="1" applyFont="1"/>
    <xf numFmtId="166" fontId="1" fillId="0" borderId="0" xfId="3" applyNumberFormat="1" applyFont="1" applyAlignment="1">
      <alignment horizontal="center"/>
    </xf>
    <xf numFmtId="164" fontId="0" fillId="0" borderId="0" xfId="0" applyNumberFormat="1"/>
    <xf numFmtId="43" fontId="0" fillId="0" borderId="0" xfId="1" applyNumberFormat="1" applyFont="1"/>
    <xf numFmtId="43" fontId="2" fillId="0" borderId="0" xfId="1" applyNumberFormat="1" applyFont="1" applyBorder="1" applyAlignment="1">
      <alignment horizontal="center"/>
    </xf>
    <xf numFmtId="43" fontId="0" fillId="0" borderId="5" xfId="1" applyNumberFormat="1" applyFont="1" applyBorder="1"/>
    <xf numFmtId="43" fontId="0" fillId="2" borderId="5" xfId="1" applyNumberFormat="1" applyFont="1" applyFill="1" applyBorder="1"/>
    <xf numFmtId="43" fontId="0" fillId="2" borderId="6" xfId="1" applyNumberFormat="1" applyFont="1" applyFill="1" applyBorder="1"/>
    <xf numFmtId="43" fontId="0" fillId="0" borderId="0" xfId="1" applyNumberFormat="1" applyFont="1" applyBorder="1"/>
    <xf numFmtId="9" fontId="0" fillId="0" borderId="7" xfId="3" applyFont="1" applyBorder="1"/>
    <xf numFmtId="9" fontId="0" fillId="2" borderId="5" xfId="3" applyFont="1" applyFill="1" applyBorder="1"/>
    <xf numFmtId="9" fontId="0" fillId="2" borderId="6" xfId="3" applyFont="1" applyFill="1" applyBorder="1"/>
    <xf numFmtId="9" fontId="0" fillId="0" borderId="0" xfId="3" applyFont="1" applyBorder="1"/>
    <xf numFmtId="43" fontId="0" fillId="0" borderId="8" xfId="1" applyNumberFormat="1" applyFont="1" applyBorder="1"/>
    <xf numFmtId="43" fontId="0" fillId="2" borderId="8" xfId="1" applyNumberFormat="1" applyFont="1" applyFill="1" applyBorder="1"/>
    <xf numFmtId="43" fontId="0" fillId="2" borderId="9" xfId="1" applyNumberFormat="1" applyFont="1" applyFill="1" applyBorder="1"/>
    <xf numFmtId="9" fontId="0" fillId="0" borderId="10" xfId="3" applyFont="1" applyBorder="1"/>
    <xf numFmtId="9" fontId="0" fillId="2" borderId="8" xfId="3" applyFont="1" applyFill="1" applyBorder="1"/>
    <xf numFmtId="9" fontId="0" fillId="2" borderId="9" xfId="3" applyFont="1" applyFill="1" applyBorder="1"/>
    <xf numFmtId="43" fontId="0" fillId="0" borderId="11" xfId="1" applyNumberFormat="1" applyFont="1" applyBorder="1"/>
    <xf numFmtId="43" fontId="0" fillId="2" borderId="11" xfId="1" applyNumberFormat="1" applyFont="1" applyFill="1" applyBorder="1"/>
    <xf numFmtId="43" fontId="0" fillId="2" borderId="12" xfId="1" applyNumberFormat="1" applyFont="1" applyFill="1" applyBorder="1"/>
    <xf numFmtId="9" fontId="0" fillId="0" borderId="13" xfId="3" applyFont="1" applyBorder="1"/>
    <xf numFmtId="9" fontId="0" fillId="2" borderId="11" xfId="3" applyFont="1" applyFill="1" applyBorder="1"/>
    <xf numFmtId="9" fontId="0" fillId="2" borderId="12" xfId="3" applyFont="1" applyFill="1" applyBorder="1"/>
    <xf numFmtId="167" fontId="0" fillId="0" borderId="0" xfId="1" applyNumberFormat="1" applyFont="1"/>
    <xf numFmtId="2" fontId="0" fillId="0" borderId="0" xfId="0" applyNumberFormat="1"/>
    <xf numFmtId="0" fontId="0" fillId="0" borderId="7" xfId="0" applyBorder="1"/>
    <xf numFmtId="0" fontId="0" fillId="2" borderId="5" xfId="0" applyFill="1" applyBorder="1"/>
    <xf numFmtId="0" fontId="0" fillId="2" borderId="6" xfId="0" applyFill="1" applyBorder="1"/>
    <xf numFmtId="0" fontId="0" fillId="0" borderId="13" xfId="0" applyBorder="1"/>
    <xf numFmtId="0" fontId="0" fillId="2" borderId="11" xfId="0" applyFill="1" applyBorder="1"/>
    <xf numFmtId="0" fontId="0" fillId="2" borderId="12" xfId="0" applyFill="1" applyBorder="1"/>
    <xf numFmtId="165" fontId="0" fillId="0" borderId="7" xfId="0" applyNumberFormat="1" applyBorder="1"/>
    <xf numFmtId="165" fontId="0" fillId="2" borderId="5" xfId="0" applyNumberFormat="1" applyFill="1" applyBorder="1"/>
    <xf numFmtId="165" fontId="0" fillId="2" borderId="6" xfId="0" applyNumberFormat="1" applyFill="1" applyBorder="1"/>
    <xf numFmtId="164" fontId="0" fillId="0" borderId="10" xfId="2" applyNumberFormat="1" applyFont="1" applyBorder="1"/>
    <xf numFmtId="164" fontId="0" fillId="2" borderId="8" xfId="2" applyNumberFormat="1" applyFont="1" applyFill="1" applyBorder="1"/>
    <xf numFmtId="164" fontId="0" fillId="2" borderId="9" xfId="2" applyNumberFormat="1" applyFont="1" applyFill="1" applyBorder="1"/>
    <xf numFmtId="168" fontId="0" fillId="0" borderId="10" xfId="0" applyNumberFormat="1" applyBorder="1"/>
    <xf numFmtId="168" fontId="0" fillId="2" borderId="8" xfId="0" applyNumberFormat="1" applyFill="1" applyBorder="1"/>
    <xf numFmtId="168" fontId="0" fillId="2" borderId="9" xfId="0" applyNumberFormat="1" applyFill="1" applyBorder="1"/>
    <xf numFmtId="168" fontId="0" fillId="0" borderId="0" xfId="0" applyNumberFormat="1"/>
    <xf numFmtId="166" fontId="0" fillId="0" borderId="13" xfId="3" applyNumberFormat="1" applyFont="1" applyBorder="1" applyAlignment="1">
      <alignment horizontal="right"/>
    </xf>
    <xf numFmtId="166" fontId="0" fillId="0" borderId="11" xfId="3" applyNumberFormat="1" applyFont="1" applyBorder="1"/>
    <xf numFmtId="166" fontId="0" fillId="0" borderId="0" xfId="3" applyNumberFormat="1" applyFont="1"/>
    <xf numFmtId="166" fontId="0" fillId="0" borderId="7" xfId="3" applyNumberFormat="1" applyFont="1" applyBorder="1"/>
    <xf numFmtId="166" fontId="0" fillId="0" borderId="10" xfId="3" applyNumberFormat="1" applyFont="1" applyBorder="1"/>
    <xf numFmtId="10" fontId="0" fillId="0" borderId="13" xfId="3" applyNumberFormat="1" applyFont="1" applyBorder="1"/>
    <xf numFmtId="0" fontId="6" fillId="0" borderId="0" xfId="0" applyFont="1" applyAlignment="1">
      <alignment horizontal="right"/>
    </xf>
    <xf numFmtId="43" fontId="6" fillId="0" borderId="0" xfId="1" applyNumberFormat="1" applyFont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7" fillId="0" borderId="0" xfId="0" applyFont="1"/>
    <xf numFmtId="164" fontId="0" fillId="0" borderId="7" xfId="2" applyNumberFormat="1" applyFont="1" applyBorder="1"/>
    <xf numFmtId="164" fontId="0" fillId="0" borderId="6" xfId="0" applyNumberFormat="1" applyBorder="1"/>
    <xf numFmtId="164" fontId="0" fillId="0" borderId="10" xfId="0" applyNumberFormat="1" applyBorder="1"/>
    <xf numFmtId="164" fontId="0" fillId="0" borderId="9" xfId="0" applyNumberFormat="1" applyBorder="1"/>
    <xf numFmtId="164" fontId="0" fillId="0" borderId="5" xfId="0" applyNumberFormat="1" applyBorder="1"/>
    <xf numFmtId="164" fontId="0" fillId="0" borderId="8" xfId="0" applyNumberFormat="1" applyBorder="1"/>
    <xf numFmtId="164" fontId="0" fillId="0" borderId="3" xfId="0" applyNumberFormat="1" applyBorder="1"/>
    <xf numFmtId="164" fontId="0" fillId="0" borderId="2" xfId="0" applyNumberFormat="1" applyBorder="1"/>
    <xf numFmtId="164" fontId="0" fillId="0" borderId="4" xfId="0" applyNumberFormat="1" applyBorder="1"/>
    <xf numFmtId="164" fontId="0" fillId="2" borderId="2" xfId="2" applyNumberFormat="1" applyFont="1" applyFill="1" applyBorder="1"/>
    <xf numFmtId="165" fontId="0" fillId="0" borderId="7" xfId="1" applyNumberFormat="1" applyFont="1" applyBorder="1"/>
    <xf numFmtId="165" fontId="0" fillId="0" borderId="6" xfId="1" applyNumberFormat="1" applyFont="1" applyBorder="1"/>
    <xf numFmtId="0" fontId="0" fillId="0" borderId="13" xfId="0" applyBorder="1" applyAlignment="1">
      <alignment horizontal="right"/>
    </xf>
    <xf numFmtId="166" fontId="1" fillId="2" borderId="12" xfId="3" applyNumberFormat="1" applyFont="1" applyFill="1" applyBorder="1" applyAlignment="1">
      <alignment horizontal="center"/>
    </xf>
    <xf numFmtId="165" fontId="0" fillId="0" borderId="5" xfId="1" applyNumberFormat="1" applyFont="1" applyBorder="1"/>
    <xf numFmtId="166" fontId="1" fillId="2" borderId="11" xfId="3" applyNumberFormat="1" applyFont="1" applyFill="1" applyBorder="1" applyAlignment="1">
      <alignment horizontal="center"/>
    </xf>
    <xf numFmtId="164" fontId="0" fillId="2" borderId="6" xfId="2" applyNumberFormat="1" applyFont="1" applyFill="1" applyBorder="1"/>
    <xf numFmtId="166" fontId="0" fillId="0" borderId="12" xfId="3" applyNumberFormat="1" applyFont="1" applyFill="1" applyBorder="1" applyAlignment="1">
      <alignment horizontal="center"/>
    </xf>
    <xf numFmtId="164" fontId="0" fillId="2" borderId="5" xfId="2" applyNumberFormat="1" applyFont="1" applyFill="1" applyBorder="1"/>
    <xf numFmtId="166" fontId="0" fillId="0" borderId="11" xfId="3" applyNumberFormat="1" applyFont="1" applyFill="1" applyBorder="1" applyAlignment="1">
      <alignment horizontal="center"/>
    </xf>
    <xf numFmtId="164" fontId="0" fillId="2" borderId="11" xfId="2" applyNumberFormat="1" applyFont="1" applyFill="1" applyBorder="1"/>
    <xf numFmtId="164" fontId="0" fillId="2" borderId="12" xfId="2" applyNumberFormat="1" applyFont="1" applyFill="1" applyBorder="1"/>
    <xf numFmtId="0" fontId="0" fillId="0" borderId="5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11" xfId="2" applyNumberFormat="1" applyFont="1" applyBorder="1"/>
    <xf numFmtId="165" fontId="0" fillId="0" borderId="10" xfId="1" applyNumberFormat="1" applyFont="1" applyBorder="1"/>
    <xf numFmtId="165" fontId="0" fillId="0" borderId="8" xfId="1" applyNumberFormat="1" applyFont="1" applyBorder="1"/>
    <xf numFmtId="165" fontId="0" fillId="0" borderId="9" xfId="1" applyNumberFormat="1" applyFont="1" applyBorder="1"/>
    <xf numFmtId="0" fontId="0" fillId="0" borderId="2" xfId="0" applyFont="1" applyBorder="1" applyAlignment="1">
      <alignment horizontal="center"/>
    </xf>
    <xf numFmtId="43" fontId="0" fillId="0" borderId="7" xfId="1" applyNumberFormat="1" applyFont="1" applyBorder="1"/>
    <xf numFmtId="43" fontId="0" fillId="0" borderId="10" xfId="1" applyNumberFormat="1" applyFont="1" applyBorder="1"/>
    <xf numFmtId="43" fontId="0" fillId="0" borderId="13" xfId="1" applyNumberFormat="1" applyFont="1" applyBorder="1"/>
    <xf numFmtId="0" fontId="2" fillId="0" borderId="1" xfId="0" applyFont="1" applyBorder="1" applyAlignment="1">
      <alignment horizontal="center"/>
    </xf>
    <xf numFmtId="43" fontId="2" fillId="0" borderId="1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9" fontId="2" fillId="0" borderId="0" xfId="3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43" fontId="6" fillId="0" borderId="0" xfId="1" applyNumberFormat="1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workbookViewId="0">
      <pane xSplit="1" ySplit="7" topLeftCell="B8" activePane="bottomRight" state="frozen"/>
      <selection pane="topRight" activeCell="C1" sqref="C1"/>
      <selection pane="bottomLeft" activeCell="A4" sqref="A4"/>
      <selection pane="bottomRight" activeCell="E1" sqref="E1"/>
    </sheetView>
  </sheetViews>
  <sheetFormatPr defaultRowHeight="15" x14ac:dyDescent="0.25"/>
  <cols>
    <col min="1" max="1" width="12.42578125" style="3" customWidth="1"/>
    <col min="2" max="2" width="11" bestFit="1" customWidth="1"/>
    <col min="3" max="5" width="11" customWidth="1"/>
    <col min="6" max="6" width="2.140625" customWidth="1"/>
    <col min="7" max="7" width="19.140625" bestFit="1" customWidth="1"/>
    <col min="8" max="11" width="9.140625" style="2"/>
    <col min="12" max="12" width="2.140625" style="2" customWidth="1"/>
    <col min="13" max="13" width="12.42578125" style="3" customWidth="1"/>
    <col min="14" max="17" width="12.7109375" customWidth="1"/>
    <col min="18" max="18" width="10" bestFit="1" customWidth="1"/>
  </cols>
  <sheetData>
    <row r="1" spans="1:17" ht="18.75" x14ac:dyDescent="0.3">
      <c r="A1" s="1" t="s">
        <v>0</v>
      </c>
      <c r="E1" t="s">
        <v>32</v>
      </c>
    </row>
    <row r="2" spans="1:17" x14ac:dyDescent="0.25">
      <c r="A2" s="4" t="s">
        <v>1</v>
      </c>
    </row>
    <row r="3" spans="1:17" x14ac:dyDescent="0.25">
      <c r="A3" s="62" t="s">
        <v>30</v>
      </c>
      <c r="B3" s="63"/>
      <c r="C3" s="63"/>
      <c r="D3" s="63"/>
      <c r="E3" s="63"/>
      <c r="F3" s="63"/>
      <c r="G3" s="63"/>
    </row>
    <row r="5" spans="1:17" x14ac:dyDescent="0.25">
      <c r="B5" s="100"/>
      <c r="C5" s="100"/>
      <c r="D5" s="100"/>
      <c r="E5" s="100"/>
      <c r="F5" s="5"/>
      <c r="H5" s="101"/>
      <c r="I5" s="101"/>
      <c r="J5" s="101"/>
      <c r="K5" s="101"/>
      <c r="L5" s="6"/>
    </row>
    <row r="6" spans="1:17" x14ac:dyDescent="0.25">
      <c r="B6" s="87" t="s">
        <v>2</v>
      </c>
      <c r="C6" s="102" t="s">
        <v>3</v>
      </c>
      <c r="D6" s="102"/>
      <c r="E6" s="103"/>
      <c r="F6" s="7"/>
      <c r="H6" s="87" t="s">
        <v>2</v>
      </c>
      <c r="I6" s="102" t="s">
        <v>3</v>
      </c>
      <c r="J6" s="102"/>
      <c r="K6" s="103"/>
      <c r="L6" s="7"/>
      <c r="N6" s="87" t="s">
        <v>2</v>
      </c>
      <c r="O6" s="102" t="s">
        <v>3</v>
      </c>
      <c r="P6" s="102"/>
      <c r="Q6" s="103"/>
    </row>
    <row r="7" spans="1:17" x14ac:dyDescent="0.25">
      <c r="B7" s="88">
        <v>2016</v>
      </c>
      <c r="C7" s="93">
        <f>B7+1</f>
        <v>2017</v>
      </c>
      <c r="D7" s="93">
        <f t="shared" ref="D7:E7" si="0">C7+1</f>
        <v>2018</v>
      </c>
      <c r="E7" s="93">
        <f t="shared" si="0"/>
        <v>2019</v>
      </c>
      <c r="F7" s="8"/>
      <c r="H7" s="88">
        <v>2016</v>
      </c>
      <c r="I7" s="93">
        <f>H7+1</f>
        <v>2017</v>
      </c>
      <c r="J7" s="93">
        <f t="shared" ref="J7:K7" si="1">I7+1</f>
        <v>2018</v>
      </c>
      <c r="K7" s="93">
        <f t="shared" si="1"/>
        <v>2019</v>
      </c>
      <c r="L7" s="8"/>
      <c r="N7" s="88">
        <v>2016</v>
      </c>
      <c r="O7" s="93">
        <f>N7+1</f>
        <v>2017</v>
      </c>
      <c r="P7" s="93">
        <f t="shared" ref="P7:Q7" si="2">O7+1</f>
        <v>2018</v>
      </c>
      <c r="Q7" s="93">
        <f t="shared" si="2"/>
        <v>2019</v>
      </c>
    </row>
    <row r="8" spans="1:17" x14ac:dyDescent="0.25">
      <c r="A8" s="9" t="s">
        <v>4</v>
      </c>
      <c r="B8" s="89">
        <f>1000</f>
        <v>1000</v>
      </c>
      <c r="C8" s="86"/>
      <c r="D8" s="85"/>
      <c r="E8" s="86"/>
      <c r="F8" s="10"/>
      <c r="G8" s="9" t="s">
        <v>5</v>
      </c>
      <c r="H8" s="90">
        <v>2000</v>
      </c>
      <c r="I8" s="91" t="str">
        <f>IF(I9="","",H8*(1+I9))</f>
        <v/>
      </c>
      <c r="J8" s="91" t="str">
        <f t="shared" ref="J8:K8" si="3">IF(J9="","",I8*(1+J9))</f>
        <v/>
      </c>
      <c r="K8" s="92" t="str">
        <f t="shared" si="3"/>
        <v/>
      </c>
      <c r="L8" s="11"/>
      <c r="M8" s="9" t="s">
        <v>6</v>
      </c>
      <c r="N8" s="65">
        <f>B8*B18*H8</f>
        <v>2000000</v>
      </c>
      <c r="O8" s="83"/>
      <c r="P8" s="83"/>
      <c r="Q8" s="81"/>
    </row>
    <row r="9" spans="1:17" x14ac:dyDescent="0.25">
      <c r="A9" s="9"/>
      <c r="G9" s="9" t="s">
        <v>7</v>
      </c>
      <c r="H9" s="77" t="s">
        <v>8</v>
      </c>
      <c r="I9" s="80"/>
      <c r="J9" s="80"/>
      <c r="K9" s="78"/>
      <c r="L9" s="12"/>
      <c r="M9" s="9" t="s">
        <v>9</v>
      </c>
      <c r="N9" s="77" t="s">
        <v>8</v>
      </c>
      <c r="O9" s="84" t="str">
        <f>IF(O8="","",O8/N8-1)</f>
        <v/>
      </c>
      <c r="P9" s="84" t="str">
        <f t="shared" ref="P9:Q9" si="4">IF(P8="","",P8/O8-1)</f>
        <v/>
      </c>
      <c r="Q9" s="82" t="str">
        <f t="shared" si="4"/>
        <v/>
      </c>
    </row>
    <row r="10" spans="1:17" x14ac:dyDescent="0.25">
      <c r="A10" s="9"/>
      <c r="G10" s="9"/>
      <c r="H10" s="3"/>
      <c r="I10" s="12"/>
      <c r="J10" s="12"/>
      <c r="K10" s="12"/>
      <c r="L10" s="12"/>
      <c r="M10" s="64" t="s">
        <v>31</v>
      </c>
      <c r="O10" s="13"/>
      <c r="P10" s="13"/>
      <c r="Q10" s="13"/>
    </row>
    <row r="11" spans="1:17" x14ac:dyDescent="0.25">
      <c r="A11" s="9"/>
      <c r="G11" s="9"/>
      <c r="H11" s="3"/>
      <c r="I11" s="12"/>
      <c r="J11" s="12"/>
      <c r="K11" s="12"/>
      <c r="L11" s="12"/>
      <c r="M11" s="64"/>
      <c r="O11" s="13"/>
      <c r="P11" s="13"/>
      <c r="Q11" s="13"/>
    </row>
    <row r="12" spans="1:17" x14ac:dyDescent="0.25">
      <c r="B12" s="97" t="s">
        <v>10</v>
      </c>
      <c r="C12" s="97"/>
      <c r="D12" s="97"/>
      <c r="E12" s="97"/>
      <c r="F12" s="14"/>
      <c r="H12" s="98" t="s">
        <v>11</v>
      </c>
      <c r="I12" s="98"/>
      <c r="J12" s="98"/>
      <c r="K12" s="98"/>
      <c r="L12" s="15"/>
      <c r="N12" s="99" t="s">
        <v>6</v>
      </c>
      <c r="O12" s="99"/>
      <c r="P12" s="99"/>
      <c r="Q12" s="99"/>
    </row>
    <row r="13" spans="1:17" x14ac:dyDescent="0.25">
      <c r="A13" s="9" t="s">
        <v>12</v>
      </c>
      <c r="B13" s="16">
        <v>0.97</v>
      </c>
      <c r="C13" s="17"/>
      <c r="D13" s="17"/>
      <c r="E13" s="18"/>
      <c r="F13" s="19"/>
      <c r="G13" s="9" t="s">
        <v>12</v>
      </c>
      <c r="H13" s="20">
        <v>0.76</v>
      </c>
      <c r="I13" s="21"/>
      <c r="J13" s="21"/>
      <c r="K13" s="22"/>
      <c r="L13" s="23"/>
      <c r="M13" s="9" t="s">
        <v>12</v>
      </c>
      <c r="N13" s="65">
        <f>IF(H13="","",(H$8*B13)*(B$8*H13))</f>
        <v>1474400</v>
      </c>
      <c r="O13" s="69" t="str">
        <f t="shared" ref="O13:Q17" si="5">IF(I13="","",(I$8*C13)*(C$8*I13))</f>
        <v/>
      </c>
      <c r="P13" s="69" t="str">
        <f t="shared" si="5"/>
        <v/>
      </c>
      <c r="Q13" s="66" t="str">
        <f t="shared" si="5"/>
        <v/>
      </c>
    </row>
    <row r="14" spans="1:17" x14ac:dyDescent="0.25">
      <c r="A14" s="9"/>
      <c r="B14" s="24"/>
      <c r="C14" s="25"/>
      <c r="D14" s="25"/>
      <c r="E14" s="26"/>
      <c r="F14" s="19"/>
      <c r="G14" s="9"/>
      <c r="H14" s="27"/>
      <c r="I14" s="28"/>
      <c r="J14" s="28"/>
      <c r="K14" s="29"/>
      <c r="L14" s="23"/>
      <c r="M14" s="9"/>
      <c r="N14" s="67" t="str">
        <f t="shared" ref="N14:N17" si="6">IF(H14="","",(H$8*B14)*(B$8*H14))</f>
        <v/>
      </c>
      <c r="O14" s="70" t="str">
        <f t="shared" si="5"/>
        <v/>
      </c>
      <c r="P14" s="70" t="str">
        <f t="shared" si="5"/>
        <v/>
      </c>
      <c r="Q14" s="68" t="str">
        <f t="shared" si="5"/>
        <v/>
      </c>
    </row>
    <row r="15" spans="1:17" x14ac:dyDescent="0.25">
      <c r="A15" s="9" t="s">
        <v>13</v>
      </c>
      <c r="B15" s="24">
        <v>1.02</v>
      </c>
      <c r="C15" s="25"/>
      <c r="D15" s="25"/>
      <c r="E15" s="26"/>
      <c r="F15" s="19"/>
      <c r="G15" s="9" t="s">
        <v>13</v>
      </c>
      <c r="H15" s="27">
        <v>0.04</v>
      </c>
      <c r="I15" s="28"/>
      <c r="J15" s="28"/>
      <c r="K15" s="29"/>
      <c r="L15" s="23"/>
      <c r="M15" s="9" t="s">
        <v>13</v>
      </c>
      <c r="N15" s="67">
        <f t="shared" si="6"/>
        <v>81600</v>
      </c>
      <c r="O15" s="70" t="str">
        <f t="shared" si="5"/>
        <v/>
      </c>
      <c r="P15" s="70" t="str">
        <f t="shared" si="5"/>
        <v/>
      </c>
      <c r="Q15" s="68" t="str">
        <f t="shared" si="5"/>
        <v/>
      </c>
    </row>
    <row r="16" spans="1:17" x14ac:dyDescent="0.25">
      <c r="A16" s="9"/>
      <c r="B16" s="24"/>
      <c r="C16" s="25"/>
      <c r="D16" s="25"/>
      <c r="E16" s="26"/>
      <c r="F16" s="19"/>
      <c r="G16" s="9"/>
      <c r="H16" s="27"/>
      <c r="I16" s="28"/>
      <c r="J16" s="28"/>
      <c r="K16" s="29"/>
      <c r="L16" s="23"/>
      <c r="M16" s="9"/>
      <c r="N16" s="67" t="str">
        <f t="shared" si="6"/>
        <v/>
      </c>
      <c r="O16" s="70" t="str">
        <f t="shared" si="5"/>
        <v/>
      </c>
      <c r="P16" s="70" t="str">
        <f t="shared" si="5"/>
        <v/>
      </c>
      <c r="Q16" s="68" t="str">
        <f t="shared" si="5"/>
        <v/>
      </c>
    </row>
    <row r="17" spans="1:18" x14ac:dyDescent="0.25">
      <c r="A17" s="9" t="s">
        <v>14</v>
      </c>
      <c r="B17" s="30">
        <v>1.1100000000000001</v>
      </c>
      <c r="C17" s="31"/>
      <c r="D17" s="31"/>
      <c r="E17" s="32"/>
      <c r="F17" s="19"/>
      <c r="G17" s="9" t="s">
        <v>14</v>
      </c>
      <c r="H17" s="33">
        <v>0.2</v>
      </c>
      <c r="I17" s="34"/>
      <c r="J17" s="34"/>
      <c r="K17" s="35"/>
      <c r="L17" s="23"/>
      <c r="M17" s="9" t="s">
        <v>14</v>
      </c>
      <c r="N17" s="67">
        <f t="shared" si="6"/>
        <v>444000</v>
      </c>
      <c r="O17" s="70" t="str">
        <f t="shared" si="5"/>
        <v/>
      </c>
      <c r="P17" s="70" t="str">
        <f t="shared" si="5"/>
        <v/>
      </c>
      <c r="Q17" s="68" t="str">
        <f t="shared" si="5"/>
        <v/>
      </c>
    </row>
    <row r="18" spans="1:18" x14ac:dyDescent="0.25">
      <c r="A18" s="9" t="s">
        <v>15</v>
      </c>
      <c r="B18" s="36">
        <f>IF(B17="","",SUMPRODUCT(B13:B17,H13:H17))</f>
        <v>1</v>
      </c>
      <c r="C18" s="36" t="str">
        <f>IF(I17="","",SUMPRODUCT(C13:C17,I13:I17))</f>
        <v/>
      </c>
      <c r="D18" s="36" t="str">
        <f>IF(J17="","",SUMPRODUCT(D13:D17,J13:J17))</f>
        <v/>
      </c>
      <c r="E18" s="36" t="str">
        <f>IF(K17="","",SUMPRODUCT(E13:E17,K13:K17))</f>
        <v/>
      </c>
      <c r="F18" s="36"/>
      <c r="G18" s="9" t="s">
        <v>15</v>
      </c>
      <c r="H18" s="2">
        <f>IF(H17="","",SUM(H13:H17))</f>
        <v>1</v>
      </c>
      <c r="I18" s="2" t="str">
        <f t="shared" ref="I18:K18" si="7">IF(I17="","",SUM(I13:I17))</f>
        <v/>
      </c>
      <c r="J18" s="2" t="str">
        <f t="shared" si="7"/>
        <v/>
      </c>
      <c r="K18" s="2" t="str">
        <f t="shared" si="7"/>
        <v/>
      </c>
      <c r="M18" s="9" t="s">
        <v>15</v>
      </c>
      <c r="N18" s="71">
        <f>IF(N17="","",SUM(N13:N17))</f>
        <v>2000000</v>
      </c>
      <c r="O18" s="72" t="str">
        <f t="shared" ref="O18:Q18" si="8">IF(O17="","",SUM(O13:O17))</f>
        <v/>
      </c>
      <c r="P18" s="72" t="str">
        <f t="shared" si="8"/>
        <v/>
      </c>
      <c r="Q18" s="73" t="str">
        <f t="shared" si="8"/>
        <v/>
      </c>
    </row>
    <row r="19" spans="1:18" x14ac:dyDescent="0.25">
      <c r="B19" s="37"/>
      <c r="C19" s="37"/>
      <c r="D19" s="37"/>
      <c r="E19" s="37"/>
      <c r="F19" s="37"/>
      <c r="G19" s="37"/>
      <c r="O19" s="13"/>
      <c r="P19" s="13"/>
      <c r="Q19" s="13"/>
    </row>
    <row r="20" spans="1:18" x14ac:dyDescent="0.25">
      <c r="O20" s="13"/>
      <c r="P20" s="13"/>
      <c r="Q20" s="13"/>
    </row>
    <row r="21" spans="1:18" x14ac:dyDescent="0.25">
      <c r="M21" s="9" t="s">
        <v>16</v>
      </c>
      <c r="N21" s="38">
        <v>725</v>
      </c>
      <c r="O21" s="39"/>
      <c r="P21" s="39"/>
      <c r="Q21" s="40"/>
    </row>
    <row r="22" spans="1:18" x14ac:dyDescent="0.25">
      <c r="M22" s="9" t="s">
        <v>17</v>
      </c>
      <c r="N22" s="41">
        <v>250</v>
      </c>
      <c r="O22" s="42"/>
      <c r="P22" s="42"/>
      <c r="Q22" s="43"/>
    </row>
    <row r="23" spans="1:18" x14ac:dyDescent="0.25">
      <c r="O23" s="13"/>
      <c r="P23" s="13"/>
      <c r="Q23" s="13"/>
    </row>
    <row r="24" spans="1:18" x14ac:dyDescent="0.25">
      <c r="M24" s="9" t="s">
        <v>18</v>
      </c>
      <c r="N24" s="44">
        <f>N21*H8</f>
        <v>1450000</v>
      </c>
      <c r="O24" s="45"/>
      <c r="P24" s="45"/>
      <c r="Q24" s="46"/>
    </row>
    <row r="25" spans="1:18" x14ac:dyDescent="0.25">
      <c r="M25" s="9" t="s">
        <v>19</v>
      </c>
      <c r="N25" s="47">
        <f>N22*H8</f>
        <v>500000</v>
      </c>
      <c r="O25" s="48"/>
      <c r="P25" s="48"/>
      <c r="Q25" s="49"/>
      <c r="R25" s="8" t="s">
        <v>20</v>
      </c>
    </row>
    <row r="26" spans="1:18" x14ac:dyDescent="0.25">
      <c r="M26" s="9" t="s">
        <v>21</v>
      </c>
      <c r="N26" s="50">
        <f>N8-N24-N25</f>
        <v>50000</v>
      </c>
      <c r="O26" s="51"/>
      <c r="P26" s="51"/>
      <c r="Q26" s="52"/>
      <c r="R26" s="53" t="str">
        <f>IF(Q26="","",SUM(O26:Q26))</f>
        <v/>
      </c>
    </row>
    <row r="27" spans="1:18" x14ac:dyDescent="0.25">
      <c r="M27" s="9" t="s">
        <v>22</v>
      </c>
      <c r="N27" s="54" t="s">
        <v>8</v>
      </c>
      <c r="O27" s="55" t="str">
        <f>IF(O26="","",O26/N26-1)</f>
        <v/>
      </c>
      <c r="P27" s="55" t="str">
        <f t="shared" ref="P27:Q27" si="9">IF(P26="","",P26/O26-1)</f>
        <v/>
      </c>
      <c r="Q27" s="55" t="str">
        <f t="shared" si="9"/>
        <v/>
      </c>
    </row>
    <row r="28" spans="1:18" x14ac:dyDescent="0.25">
      <c r="N28" s="56"/>
      <c r="O28" s="56"/>
      <c r="P28" s="56"/>
      <c r="Q28" s="56"/>
    </row>
    <row r="30" spans="1:18" x14ac:dyDescent="0.25">
      <c r="M30" s="9" t="s">
        <v>23</v>
      </c>
      <c r="N30" s="57">
        <f>IF(OR(N24="",N8=""),"",N24/N8)</f>
        <v>0.72499999999999998</v>
      </c>
      <c r="O30" s="57" t="str">
        <f t="shared" ref="O30:Q30" si="10">IF(OR(O24="",O8=""),"",O24/O8)</f>
        <v/>
      </c>
      <c r="P30" s="57" t="str">
        <f t="shared" si="10"/>
        <v/>
      </c>
      <c r="Q30" s="57" t="str">
        <f t="shared" si="10"/>
        <v/>
      </c>
    </row>
    <row r="31" spans="1:18" x14ac:dyDescent="0.25">
      <c r="M31" s="9" t="s">
        <v>24</v>
      </c>
      <c r="N31" s="58">
        <f>IF(OR(N25="",N8=""),"",N25/N8)</f>
        <v>0.25</v>
      </c>
      <c r="O31" s="58" t="str">
        <f t="shared" ref="O31:Q31" si="11">IF(OR(O25="",O8=""),"",O25/O8)</f>
        <v/>
      </c>
      <c r="P31" s="58" t="str">
        <f t="shared" si="11"/>
        <v/>
      </c>
      <c r="Q31" s="58" t="str">
        <f t="shared" si="11"/>
        <v/>
      </c>
    </row>
    <row r="32" spans="1:18" x14ac:dyDescent="0.25">
      <c r="M32" s="9" t="s">
        <v>25</v>
      </c>
      <c r="N32" s="58">
        <f>IF(OR(N30="",N31=""),"",N30+N31)</f>
        <v>0.97499999999999998</v>
      </c>
      <c r="O32" s="58" t="str">
        <f t="shared" ref="O32:Q32" si="12">IF(OR(O30="",O31=""),"",O30+O31)</f>
        <v/>
      </c>
      <c r="P32" s="58" t="str">
        <f t="shared" si="12"/>
        <v/>
      </c>
      <c r="Q32" s="58" t="str">
        <f t="shared" si="12"/>
        <v/>
      </c>
    </row>
    <row r="33" spans="13:17" x14ac:dyDescent="0.25">
      <c r="M33" s="9" t="s">
        <v>26</v>
      </c>
      <c r="N33" s="59">
        <f>IF(OR(N26="",N8=""),"",N26/N8)</f>
        <v>2.5000000000000001E-2</v>
      </c>
      <c r="O33" s="59" t="str">
        <f t="shared" ref="O33:Q33" si="13">IF(OR(O26="",O8=""),"",O26/O8)</f>
        <v/>
      </c>
      <c r="P33" s="59" t="str">
        <f t="shared" si="13"/>
        <v/>
      </c>
      <c r="Q33" s="59" t="str">
        <f t="shared" si="13"/>
        <v/>
      </c>
    </row>
    <row r="36" spans="13:17" x14ac:dyDescent="0.25">
      <c r="N36" s="10"/>
    </row>
  </sheetData>
  <mergeCells count="8">
    <mergeCell ref="B12:E12"/>
    <mergeCell ref="H12:K12"/>
    <mergeCell ref="N12:Q12"/>
    <mergeCell ref="B5:E5"/>
    <mergeCell ref="H5:K5"/>
    <mergeCell ref="C6:E6"/>
    <mergeCell ref="I6:K6"/>
    <mergeCell ref="O6:Q6"/>
  </mergeCells>
  <pageMargins left="0.2" right="0.2" top="0.75" bottom="0.75" header="0.3" footer="0.3"/>
  <pageSetup scale="71" orientation="landscape" r:id="rId1"/>
  <headerFooter>
    <oddFooter>&amp;L&amp;D;  &amp;T&amp;R&amp;F;   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workbookViewId="0">
      <selection activeCell="C18" sqref="C18:E18"/>
    </sheetView>
  </sheetViews>
  <sheetFormatPr defaultRowHeight="15" x14ac:dyDescent="0.25"/>
  <cols>
    <col min="1" max="1" width="12.42578125" style="3" customWidth="1"/>
    <col min="2" max="2" width="11" bestFit="1" customWidth="1"/>
    <col min="3" max="5" width="11" customWidth="1"/>
    <col min="6" max="6" width="2.140625" customWidth="1"/>
    <col min="7" max="7" width="19.140625" bestFit="1" customWidth="1"/>
    <col min="8" max="11" width="9.140625" style="2"/>
    <col min="12" max="12" width="2.140625" style="2" customWidth="1"/>
    <col min="13" max="13" width="12.42578125" style="3" customWidth="1"/>
    <col min="14" max="17" width="12.7109375" customWidth="1"/>
    <col min="18" max="18" width="10" bestFit="1" customWidth="1"/>
  </cols>
  <sheetData>
    <row r="1" spans="1:17" ht="18.75" x14ac:dyDescent="0.3">
      <c r="A1" s="1" t="s">
        <v>27</v>
      </c>
    </row>
    <row r="2" spans="1:17" x14ac:dyDescent="0.25">
      <c r="A2" s="4" t="s">
        <v>28</v>
      </c>
    </row>
    <row r="3" spans="1:17" x14ac:dyDescent="0.25">
      <c r="A3" s="62" t="s">
        <v>30</v>
      </c>
      <c r="B3" s="63"/>
      <c r="C3" s="63"/>
      <c r="D3" s="63"/>
      <c r="E3" s="63"/>
      <c r="F3" s="63"/>
      <c r="G3" s="63"/>
    </row>
    <row r="5" spans="1:17" x14ac:dyDescent="0.25">
      <c r="B5" s="100"/>
      <c r="C5" s="100"/>
      <c r="D5" s="100"/>
      <c r="E5" s="100"/>
      <c r="F5" s="5"/>
      <c r="H5" s="101"/>
      <c r="I5" s="101"/>
      <c r="J5" s="101"/>
      <c r="K5" s="101"/>
      <c r="L5" s="6"/>
    </row>
    <row r="6" spans="1:17" x14ac:dyDescent="0.25">
      <c r="B6" s="87" t="s">
        <v>2</v>
      </c>
      <c r="C6" s="102" t="s">
        <v>3</v>
      </c>
      <c r="D6" s="102"/>
      <c r="E6" s="103"/>
      <c r="F6" s="7"/>
      <c r="H6" s="87" t="s">
        <v>2</v>
      </c>
      <c r="I6" s="102" t="s">
        <v>3</v>
      </c>
      <c r="J6" s="102"/>
      <c r="K6" s="103"/>
      <c r="L6" s="7"/>
      <c r="N6" s="87" t="s">
        <v>2</v>
      </c>
      <c r="O6" s="102" t="s">
        <v>3</v>
      </c>
      <c r="P6" s="102"/>
      <c r="Q6" s="103"/>
    </row>
    <row r="7" spans="1:17" x14ac:dyDescent="0.25">
      <c r="B7" s="88">
        <v>2016</v>
      </c>
      <c r="C7" s="93">
        <f>B7+1</f>
        <v>2017</v>
      </c>
      <c r="D7" s="93">
        <f t="shared" ref="D7:E7" si="0">C7+1</f>
        <v>2018</v>
      </c>
      <c r="E7" s="93">
        <f t="shared" si="0"/>
        <v>2019</v>
      </c>
      <c r="F7" s="8"/>
      <c r="H7" s="88">
        <v>2016</v>
      </c>
      <c r="I7" s="93">
        <f>H7+1</f>
        <v>2017</v>
      </c>
      <c r="J7" s="93">
        <f t="shared" ref="J7:K7" si="1">I7+1</f>
        <v>2018</v>
      </c>
      <c r="K7" s="93">
        <f t="shared" si="1"/>
        <v>2019</v>
      </c>
      <c r="L7" s="8"/>
      <c r="N7" s="88">
        <v>2016</v>
      </c>
      <c r="O7" s="93">
        <f>N7+1</f>
        <v>2017</v>
      </c>
      <c r="P7" s="93">
        <f t="shared" ref="P7:Q7" si="2">O7+1</f>
        <v>2018</v>
      </c>
      <c r="Q7" s="93">
        <f t="shared" si="2"/>
        <v>2019</v>
      </c>
    </row>
    <row r="8" spans="1:17" x14ac:dyDescent="0.25">
      <c r="A8" s="9" t="s">
        <v>4</v>
      </c>
      <c r="B8" s="89">
        <v>1000</v>
      </c>
      <c r="C8" s="74"/>
      <c r="D8" s="74"/>
      <c r="E8" s="74"/>
      <c r="F8" s="10"/>
      <c r="G8" s="9" t="s">
        <v>5</v>
      </c>
      <c r="H8" s="75">
        <v>2000</v>
      </c>
      <c r="I8" s="79" t="str">
        <f>IF(I9="","",H8*(1+I9))</f>
        <v/>
      </c>
      <c r="J8" s="79" t="str">
        <f t="shared" ref="J8:K8" si="3">IF(J9="","",I8*(1+J9))</f>
        <v/>
      </c>
      <c r="K8" s="76" t="str">
        <f t="shared" si="3"/>
        <v/>
      </c>
      <c r="L8" s="11"/>
      <c r="M8" s="60" t="s">
        <v>6</v>
      </c>
      <c r="N8" s="65">
        <f>B8*B18*H8</f>
        <v>2000000</v>
      </c>
      <c r="O8" s="83"/>
      <c r="P8" s="83"/>
      <c r="Q8" s="81"/>
    </row>
    <row r="9" spans="1:17" x14ac:dyDescent="0.25">
      <c r="A9" s="9"/>
      <c r="G9" s="9" t="s">
        <v>7</v>
      </c>
      <c r="H9" s="77" t="s">
        <v>8</v>
      </c>
      <c r="I9" s="80"/>
      <c r="J9" s="80"/>
      <c r="K9" s="78"/>
      <c r="L9" s="12"/>
      <c r="M9" s="9" t="s">
        <v>9</v>
      </c>
      <c r="N9" s="77" t="s">
        <v>8</v>
      </c>
      <c r="O9" s="84" t="str">
        <f>IF(O8="","",O8/N8-1)</f>
        <v/>
      </c>
      <c r="P9" s="84" t="str">
        <f t="shared" ref="P9:Q9" si="4">IF(P8="","",P8/O8-1)</f>
        <v/>
      </c>
      <c r="Q9" s="82" t="str">
        <f t="shared" si="4"/>
        <v/>
      </c>
    </row>
    <row r="10" spans="1:17" x14ac:dyDescent="0.25">
      <c r="A10" s="9"/>
      <c r="G10" s="9"/>
      <c r="H10" s="3"/>
      <c r="I10" s="12"/>
      <c r="J10" s="12"/>
      <c r="K10" s="12"/>
      <c r="L10" s="12"/>
      <c r="M10" s="64" t="s">
        <v>31</v>
      </c>
      <c r="N10" s="10"/>
      <c r="O10" s="13"/>
      <c r="P10" s="13"/>
      <c r="Q10" s="13"/>
    </row>
    <row r="11" spans="1:17" x14ac:dyDescent="0.25">
      <c r="A11" s="9"/>
      <c r="G11" s="9"/>
      <c r="H11" s="3"/>
      <c r="I11" s="12"/>
      <c r="J11" s="12"/>
      <c r="K11" s="12"/>
      <c r="L11" s="12"/>
      <c r="M11" s="64"/>
      <c r="N11" s="10"/>
      <c r="O11" s="13"/>
      <c r="P11" s="13"/>
      <c r="Q11" s="13"/>
    </row>
    <row r="12" spans="1:17" x14ac:dyDescent="0.25">
      <c r="B12" s="99" t="s">
        <v>10</v>
      </c>
      <c r="C12" s="99"/>
      <c r="D12" s="99"/>
      <c r="E12" s="99"/>
      <c r="F12" s="14"/>
      <c r="H12" s="104" t="s">
        <v>11</v>
      </c>
      <c r="I12" s="104"/>
      <c r="J12" s="104"/>
      <c r="K12" s="104"/>
      <c r="L12" s="61"/>
      <c r="N12" s="99" t="s">
        <v>6</v>
      </c>
      <c r="O12" s="99"/>
      <c r="P12" s="99"/>
      <c r="Q12" s="99"/>
    </row>
    <row r="13" spans="1:17" x14ac:dyDescent="0.25">
      <c r="A13" s="9" t="s">
        <v>12</v>
      </c>
      <c r="B13" s="94">
        <v>0.97</v>
      </c>
      <c r="C13" s="17"/>
      <c r="D13" s="17"/>
      <c r="E13" s="18"/>
      <c r="F13" s="14"/>
      <c r="G13" s="9" t="s">
        <v>12</v>
      </c>
      <c r="H13" s="20">
        <v>0.76</v>
      </c>
      <c r="I13" s="21"/>
      <c r="J13" s="21"/>
      <c r="K13" s="22"/>
      <c r="M13" s="9" t="s">
        <v>12</v>
      </c>
      <c r="N13" s="65">
        <f>IF(H13="","",(H$8*B13)*(B$8*H13))</f>
        <v>1474400</v>
      </c>
      <c r="O13" s="69" t="str">
        <f t="shared" ref="O13:Q17" si="5">IF(I13="","",(I$8*C13)*(C$8*I13))</f>
        <v/>
      </c>
      <c r="P13" s="69" t="str">
        <f t="shared" si="5"/>
        <v/>
      </c>
      <c r="Q13" s="66" t="str">
        <f t="shared" si="5"/>
        <v/>
      </c>
    </row>
    <row r="14" spans="1:17" x14ac:dyDescent="0.25">
      <c r="A14" s="9" t="s">
        <v>29</v>
      </c>
      <c r="B14" s="95"/>
      <c r="C14" s="25"/>
      <c r="D14" s="25"/>
      <c r="E14" s="26"/>
      <c r="F14" s="14"/>
      <c r="G14" s="9" t="s">
        <v>29</v>
      </c>
      <c r="H14" s="27"/>
      <c r="I14" s="28"/>
      <c r="J14" s="28"/>
      <c r="K14" s="29"/>
      <c r="M14" s="9" t="s">
        <v>29</v>
      </c>
      <c r="N14" s="67" t="str">
        <f t="shared" ref="N14:N17" si="6">IF(H14="","",(H$8*B14)*(B$8*H14))</f>
        <v/>
      </c>
      <c r="O14" s="70" t="str">
        <f t="shared" si="5"/>
        <v/>
      </c>
      <c r="P14" s="70" t="str">
        <f t="shared" si="5"/>
        <v/>
      </c>
      <c r="Q14" s="68" t="str">
        <f t="shared" si="5"/>
        <v/>
      </c>
    </row>
    <row r="15" spans="1:17" x14ac:dyDescent="0.25">
      <c r="A15" s="9" t="s">
        <v>13</v>
      </c>
      <c r="B15" s="95">
        <v>1.02</v>
      </c>
      <c r="C15" s="25"/>
      <c r="D15" s="25"/>
      <c r="E15" s="26"/>
      <c r="F15" s="14"/>
      <c r="G15" s="9" t="s">
        <v>13</v>
      </c>
      <c r="H15" s="27">
        <v>0.04</v>
      </c>
      <c r="I15" s="28"/>
      <c r="J15" s="28"/>
      <c r="K15" s="29"/>
      <c r="M15" s="9" t="s">
        <v>13</v>
      </c>
      <c r="N15" s="67">
        <f t="shared" si="6"/>
        <v>81600</v>
      </c>
      <c r="O15" s="70" t="str">
        <f t="shared" si="5"/>
        <v/>
      </c>
      <c r="P15" s="70" t="str">
        <f t="shared" si="5"/>
        <v/>
      </c>
      <c r="Q15" s="68" t="str">
        <f t="shared" si="5"/>
        <v/>
      </c>
    </row>
    <row r="16" spans="1:17" x14ac:dyDescent="0.25">
      <c r="A16" s="9"/>
      <c r="B16" s="95"/>
      <c r="C16" s="25"/>
      <c r="D16" s="25"/>
      <c r="E16" s="26"/>
      <c r="F16" s="14"/>
      <c r="G16" s="9"/>
      <c r="H16" s="27"/>
      <c r="I16" s="28"/>
      <c r="J16" s="28"/>
      <c r="K16" s="29"/>
      <c r="M16" s="9"/>
      <c r="N16" s="67" t="str">
        <f t="shared" si="6"/>
        <v/>
      </c>
      <c r="O16" s="70" t="str">
        <f t="shared" si="5"/>
        <v/>
      </c>
      <c r="P16" s="70" t="str">
        <f t="shared" si="5"/>
        <v/>
      </c>
      <c r="Q16" s="68" t="str">
        <f t="shared" si="5"/>
        <v/>
      </c>
    </row>
    <row r="17" spans="1:18" x14ac:dyDescent="0.25">
      <c r="A17" s="9" t="s">
        <v>14</v>
      </c>
      <c r="B17" s="96">
        <v>1.1100000000000001</v>
      </c>
      <c r="C17" s="31"/>
      <c r="D17" s="31"/>
      <c r="E17" s="32"/>
      <c r="F17" s="14"/>
      <c r="G17" s="9" t="s">
        <v>14</v>
      </c>
      <c r="H17" s="33">
        <v>0.2</v>
      </c>
      <c r="I17" s="34"/>
      <c r="J17" s="34"/>
      <c r="K17" s="35"/>
      <c r="M17" s="9" t="s">
        <v>14</v>
      </c>
      <c r="N17" s="67">
        <f t="shared" si="6"/>
        <v>444000</v>
      </c>
      <c r="O17" s="70" t="str">
        <f t="shared" si="5"/>
        <v/>
      </c>
      <c r="P17" s="70" t="str">
        <f t="shared" si="5"/>
        <v/>
      </c>
      <c r="Q17" s="68" t="str">
        <f t="shared" si="5"/>
        <v/>
      </c>
    </row>
    <row r="18" spans="1:18" x14ac:dyDescent="0.25">
      <c r="A18" s="9" t="s">
        <v>15</v>
      </c>
      <c r="B18" s="36">
        <f>IF(B17="","",SUMPRODUCT(B13:B17,H13:H17))</f>
        <v>1</v>
      </c>
      <c r="C18" s="36" t="str">
        <f>IF(I17="","",SUMPRODUCT(C13:C17,I13:I17))</f>
        <v/>
      </c>
      <c r="D18" s="36" t="str">
        <f>IF(J17="","",SUMPRODUCT(D13:D17,J13:J17))</f>
        <v/>
      </c>
      <c r="E18" s="36" t="str">
        <f>IF(K17="","",SUMPRODUCT(E13:E17,K13:K17))</f>
        <v/>
      </c>
      <c r="F18" s="36"/>
      <c r="G18" s="9" t="s">
        <v>15</v>
      </c>
      <c r="H18" s="2">
        <f>IF(H17="","",SUM(H13:H17))</f>
        <v>1</v>
      </c>
      <c r="I18" s="2" t="str">
        <f t="shared" ref="I18:K18" si="7">IF(I17="","",SUM(I13:I17))</f>
        <v/>
      </c>
      <c r="J18" s="2" t="str">
        <f t="shared" si="7"/>
        <v/>
      </c>
      <c r="K18" s="2" t="str">
        <f t="shared" si="7"/>
        <v/>
      </c>
      <c r="M18" s="9" t="s">
        <v>15</v>
      </c>
      <c r="N18" s="72">
        <f>IF(N17="","",SUM(N13:N17))</f>
        <v>2000000</v>
      </c>
      <c r="O18" s="72" t="str">
        <f t="shared" ref="O18:Q18" si="8">IF(O17="","",SUM(O13:O17))</f>
        <v/>
      </c>
      <c r="P18" s="72" t="str">
        <f t="shared" si="8"/>
        <v/>
      </c>
      <c r="Q18" s="72" t="str">
        <f t="shared" si="8"/>
        <v/>
      </c>
    </row>
    <row r="19" spans="1:18" x14ac:dyDescent="0.25">
      <c r="B19" s="37"/>
      <c r="C19" s="37"/>
      <c r="D19" s="37"/>
      <c r="E19" s="37"/>
      <c r="F19" s="37"/>
      <c r="G19" s="37"/>
      <c r="O19" s="13"/>
      <c r="P19" s="13"/>
      <c r="Q19" s="13"/>
    </row>
    <row r="20" spans="1:18" x14ac:dyDescent="0.25">
      <c r="O20" s="13"/>
      <c r="P20" s="13"/>
      <c r="Q20" s="13"/>
    </row>
    <row r="21" spans="1:18" x14ac:dyDescent="0.25">
      <c r="M21" s="9" t="s">
        <v>16</v>
      </c>
      <c r="N21" s="38">
        <v>725</v>
      </c>
      <c r="O21" s="39"/>
      <c r="P21" s="39"/>
      <c r="Q21" s="40"/>
    </row>
    <row r="22" spans="1:18" x14ac:dyDescent="0.25">
      <c r="M22" s="9" t="s">
        <v>17</v>
      </c>
      <c r="N22" s="41">
        <v>250</v>
      </c>
      <c r="O22" s="42"/>
      <c r="P22" s="42"/>
      <c r="Q22" s="43"/>
    </row>
    <row r="23" spans="1:18" x14ac:dyDescent="0.25">
      <c r="O23" s="13"/>
      <c r="P23" s="13"/>
      <c r="Q23" s="13"/>
    </row>
    <row r="24" spans="1:18" x14ac:dyDescent="0.25">
      <c r="M24" s="9" t="s">
        <v>18</v>
      </c>
      <c r="N24" s="44">
        <f>N21*H8</f>
        <v>1450000</v>
      </c>
      <c r="O24" s="45"/>
      <c r="P24" s="45"/>
      <c r="Q24" s="46"/>
    </row>
    <row r="25" spans="1:18" x14ac:dyDescent="0.25">
      <c r="M25" s="9" t="s">
        <v>19</v>
      </c>
      <c r="N25" s="47">
        <f>N22*H8</f>
        <v>500000</v>
      </c>
      <c r="O25" s="48"/>
      <c r="P25" s="48"/>
      <c r="Q25" s="49"/>
      <c r="R25" s="8" t="s">
        <v>20</v>
      </c>
    </row>
    <row r="26" spans="1:18" x14ac:dyDescent="0.25">
      <c r="M26" s="9" t="s">
        <v>21</v>
      </c>
      <c r="N26" s="50">
        <f>N8-N24-N25</f>
        <v>50000</v>
      </c>
      <c r="O26" s="51"/>
      <c r="P26" s="51"/>
      <c r="Q26" s="52"/>
      <c r="R26" s="53" t="str">
        <f>IF(Q26="","",SUM(O26:Q26))</f>
        <v/>
      </c>
    </row>
    <row r="27" spans="1:18" x14ac:dyDescent="0.25">
      <c r="M27" s="9" t="s">
        <v>22</v>
      </c>
      <c r="N27" s="54" t="s">
        <v>8</v>
      </c>
      <c r="O27" s="55" t="str">
        <f>IF(O26="","",O26/N26-1)</f>
        <v/>
      </c>
      <c r="P27" s="55" t="str">
        <f t="shared" ref="P27:Q27" si="9">IF(P26="","",P26/O26-1)</f>
        <v/>
      </c>
      <c r="Q27" s="55" t="str">
        <f t="shared" si="9"/>
        <v/>
      </c>
    </row>
    <row r="28" spans="1:18" x14ac:dyDescent="0.25">
      <c r="N28" s="56"/>
      <c r="O28" s="56"/>
      <c r="P28" s="56"/>
      <c r="Q28" s="56"/>
    </row>
    <row r="30" spans="1:18" x14ac:dyDescent="0.25">
      <c r="M30" s="9" t="s">
        <v>23</v>
      </c>
      <c r="N30" s="57">
        <f>IF(OR(N24="",N8=""),"",N24/N8)</f>
        <v>0.72499999999999998</v>
      </c>
      <c r="O30" s="57" t="str">
        <f t="shared" ref="O30:Q30" si="10">IF(OR(O24="",O8=""),"",O24/O8)</f>
        <v/>
      </c>
      <c r="P30" s="57" t="str">
        <f t="shared" si="10"/>
        <v/>
      </c>
      <c r="Q30" s="57" t="str">
        <f t="shared" si="10"/>
        <v/>
      </c>
    </row>
    <row r="31" spans="1:18" x14ac:dyDescent="0.25">
      <c r="M31" s="9" t="s">
        <v>24</v>
      </c>
      <c r="N31" s="58">
        <f>IF(OR(N25="",N8=""),"",N25/N8)</f>
        <v>0.25</v>
      </c>
      <c r="O31" s="58" t="str">
        <f t="shared" ref="O31:Q31" si="11">IF(OR(O25="",O8=""),"",O25/O8)</f>
        <v/>
      </c>
      <c r="P31" s="58" t="str">
        <f t="shared" si="11"/>
        <v/>
      </c>
      <c r="Q31" s="58" t="str">
        <f t="shared" si="11"/>
        <v/>
      </c>
    </row>
    <row r="32" spans="1:18" x14ac:dyDescent="0.25">
      <c r="M32" s="9" t="s">
        <v>25</v>
      </c>
      <c r="N32" s="58">
        <f>IF(OR(N30="",N31=""),"",N30+N31)</f>
        <v>0.97499999999999998</v>
      </c>
      <c r="O32" s="58" t="str">
        <f t="shared" ref="O32:Q32" si="12">IF(OR(O30="",O31=""),"",O30+O31)</f>
        <v/>
      </c>
      <c r="P32" s="58" t="str">
        <f t="shared" si="12"/>
        <v/>
      </c>
      <c r="Q32" s="58" t="str">
        <f t="shared" si="12"/>
        <v/>
      </c>
    </row>
    <row r="33" spans="13:17" x14ac:dyDescent="0.25">
      <c r="M33" s="9" t="s">
        <v>26</v>
      </c>
      <c r="N33" s="59">
        <f>IF(OR(N26="",N8=""),"",N26/N8)</f>
        <v>2.5000000000000001E-2</v>
      </c>
      <c r="O33" s="59" t="str">
        <f t="shared" ref="O33:Q33" si="13">IF(OR(O26="",O8=""),"",O26/O8)</f>
        <v/>
      </c>
      <c r="P33" s="59" t="str">
        <f t="shared" si="13"/>
        <v/>
      </c>
      <c r="Q33" s="59" t="str">
        <f t="shared" si="13"/>
        <v/>
      </c>
    </row>
    <row r="36" spans="13:17" x14ac:dyDescent="0.25">
      <c r="N36" s="10"/>
    </row>
  </sheetData>
  <mergeCells count="8">
    <mergeCell ref="B12:E12"/>
    <mergeCell ref="H12:K12"/>
    <mergeCell ref="N12:Q12"/>
    <mergeCell ref="B5:E5"/>
    <mergeCell ref="H5:K5"/>
    <mergeCell ref="C6:E6"/>
    <mergeCell ref="I6:K6"/>
    <mergeCell ref="O6:Q6"/>
  </mergeCells>
  <pageMargins left="0.2" right="0.2" top="0.75" bottom="0.75" header="0.3" footer="0.3"/>
  <pageSetup scale="71" orientation="landscape" r:id="rId1"/>
  <headerFooter>
    <oddFooter>&amp;L&amp;D;  &amp;T&amp;R&amp;F;  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Base</vt:lpstr>
      <vt:lpstr>Safety Sedan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Duncan</dc:creator>
  <cp:lastModifiedBy>Janet Duncan</cp:lastModifiedBy>
  <cp:lastPrinted>2016-05-08T20:57:15Z</cp:lastPrinted>
  <dcterms:created xsi:type="dcterms:W3CDTF">2016-05-08T18:28:07Z</dcterms:created>
  <dcterms:modified xsi:type="dcterms:W3CDTF">2016-05-18T19:57:11Z</dcterms:modified>
</cp:coreProperties>
</file>